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List1" sheetId="1" r:id="rId1"/>
    <sheet name="List2" sheetId="2" r:id="rId2"/>
    <sheet name="List3" sheetId="3" r:id="rId3"/>
  </sheets>
  <definedNames>
    <definedName name="heja">List2!$B$3:$B$4</definedName>
    <definedName name="solver_adj" localSheetId="0" hidden="1">List1!$W$9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List1!$X$9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1</definedName>
    <definedName name="solver_nwt" localSheetId="0" hidden="1">1</definedName>
    <definedName name="solver_opt" localSheetId="0" hidden="1">List1!$X$9</definedName>
    <definedName name="solver_pre" localSheetId="0" hidden="1">0.000001</definedName>
    <definedName name="solver_rbv" localSheetId="0" hidden="1">2</definedName>
    <definedName name="solver_rel1" localSheetId="0" hidden="1">2</definedName>
    <definedName name="solver_rhs1" localSheetId="0" hidden="1">List1!$Y$9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0.015</definedName>
    <definedName name="solver_ver" localSheetId="0" hidden="1">3</definedName>
    <definedName name="typ_potrubi">List2!$B$3:$B$4</definedName>
    <definedName name="typ_potrubi_2">List2!$B$2:$B$4</definedName>
  </definedNames>
  <calcPr calcId="145621"/>
</workbook>
</file>

<file path=xl/calcChain.xml><?xml version="1.0" encoding="utf-8"?>
<calcChain xmlns="http://schemas.openxmlformats.org/spreadsheetml/2006/main">
  <c r="U17" i="1" l="1"/>
  <c r="U16" i="1"/>
  <c r="U15" i="1"/>
  <c r="U14" i="1"/>
  <c r="U13" i="1"/>
  <c r="O10" i="1"/>
  <c r="S10" i="1" s="1"/>
  <c r="O13" i="1"/>
  <c r="S13" i="1" s="1"/>
  <c r="O14" i="1"/>
  <c r="S14" i="1" s="1"/>
  <c r="O15" i="1"/>
  <c r="S15" i="1" s="1"/>
  <c r="O16" i="1"/>
  <c r="S16" i="1" s="1"/>
  <c r="O17" i="1"/>
  <c r="S17" i="1" s="1"/>
  <c r="L10" i="1"/>
  <c r="L11" i="1"/>
  <c r="O11" i="1" s="1"/>
  <c r="S11" i="1" s="1"/>
  <c r="L12" i="1"/>
  <c r="O12" i="1" s="1"/>
  <c r="S12" i="1" s="1"/>
  <c r="L13" i="1"/>
  <c r="L14" i="1"/>
  <c r="L15" i="1"/>
  <c r="L16" i="1"/>
  <c r="L17" i="1"/>
  <c r="K17" i="1"/>
  <c r="K10" i="1"/>
  <c r="K11" i="1"/>
  <c r="K12" i="1"/>
  <c r="K13" i="1"/>
  <c r="K14" i="1"/>
  <c r="K15" i="1"/>
  <c r="K16" i="1"/>
  <c r="E10" i="1"/>
  <c r="E11" i="1"/>
  <c r="E12" i="1"/>
  <c r="E13" i="1"/>
  <c r="E14" i="1"/>
  <c r="M14" i="1" s="1"/>
  <c r="P14" i="1" s="1"/>
  <c r="E15" i="1"/>
  <c r="E16" i="1"/>
  <c r="E17" i="1"/>
  <c r="M17" i="1" s="1"/>
  <c r="P17" i="1" s="1"/>
  <c r="X10" i="1"/>
  <c r="X11" i="1"/>
  <c r="X12" i="1"/>
  <c r="X13" i="1"/>
  <c r="X14" i="1"/>
  <c r="X15" i="1"/>
  <c r="X16" i="1"/>
  <c r="X17" i="1"/>
  <c r="X9" i="1"/>
  <c r="O9" i="1"/>
  <c r="S9" i="1" s="1"/>
  <c r="X8" i="1"/>
  <c r="L9" i="1"/>
  <c r="L8" i="1"/>
  <c r="O8" i="1" s="1"/>
  <c r="S8" i="1" s="1"/>
  <c r="M10" i="1" l="1"/>
  <c r="P10" i="1" s="1"/>
  <c r="M13" i="1"/>
  <c r="P13" i="1" s="1"/>
  <c r="Y13" i="1" s="1"/>
  <c r="M16" i="1"/>
  <c r="P16" i="1" s="1"/>
  <c r="Q16" i="1" s="1"/>
  <c r="R16" i="1" s="1"/>
  <c r="M12" i="1"/>
  <c r="P12" i="1" s="1"/>
  <c r="Q12" i="1" s="1"/>
  <c r="R12" i="1" s="1"/>
  <c r="M15" i="1"/>
  <c r="P15" i="1" s="1"/>
  <c r="Q15" i="1" s="1"/>
  <c r="R15" i="1" s="1"/>
  <c r="Q17" i="1"/>
  <c r="R17" i="1" s="1"/>
  <c r="Y17" i="1"/>
  <c r="Y14" i="1"/>
  <c r="Q14" i="1"/>
  <c r="R14" i="1" s="1"/>
  <c r="M11" i="1"/>
  <c r="P11" i="1" s="1"/>
  <c r="E9" i="1"/>
  <c r="K9" i="1"/>
  <c r="K8" i="1"/>
  <c r="E8" i="1"/>
  <c r="Y12" i="1" l="1"/>
  <c r="Q13" i="1"/>
  <c r="R13" i="1" s="1"/>
  <c r="Y16" i="1"/>
  <c r="Y15" i="1"/>
  <c r="T16" i="1"/>
  <c r="T15" i="1"/>
  <c r="T14" i="1"/>
  <c r="T12" i="1"/>
  <c r="U12" i="1" s="1"/>
  <c r="T17" i="1"/>
  <c r="T13" i="1"/>
  <c r="Q11" i="1"/>
  <c r="R11" i="1" s="1"/>
  <c r="Y11" i="1"/>
  <c r="Y10" i="1"/>
  <c r="Q10" i="1"/>
  <c r="R10" i="1" s="1"/>
  <c r="U10" i="1" s="1"/>
  <c r="M8" i="1"/>
  <c r="P8" i="1" s="1"/>
  <c r="Y8" i="1" s="1"/>
  <c r="Q8" i="1"/>
  <c r="R8" i="1" s="1"/>
  <c r="U8" i="1" s="1"/>
  <c r="M9" i="1"/>
  <c r="P9" i="1" s="1"/>
  <c r="Y9" i="1" s="1"/>
  <c r="T11" i="1" l="1"/>
  <c r="U11" i="1"/>
  <c r="T10" i="1"/>
  <c r="T8" i="1"/>
  <c r="Q9" i="1"/>
  <c r="R9" i="1" s="1"/>
  <c r="T9" i="1" l="1"/>
  <c r="U9" i="1" s="1"/>
  <c r="U19" i="1" s="1"/>
</calcChain>
</file>

<file path=xl/sharedStrings.xml><?xml version="1.0" encoding="utf-8"?>
<sst xmlns="http://schemas.openxmlformats.org/spreadsheetml/2006/main" count="60" uniqueCount="31">
  <si>
    <t>Č.Ú.</t>
  </si>
  <si>
    <t>V</t>
  </si>
  <si>
    <t>m3/h</t>
  </si>
  <si>
    <t>m3/s</t>
  </si>
  <si>
    <t>l</t>
  </si>
  <si>
    <t>m</t>
  </si>
  <si>
    <t>m/s</t>
  </si>
  <si>
    <t>ró</t>
  </si>
  <si>
    <t>kg/m3</t>
  </si>
  <si>
    <t>DN</t>
  </si>
  <si>
    <t>mm</t>
  </si>
  <si>
    <t>AxB</t>
  </si>
  <si>
    <t>S</t>
  </si>
  <si>
    <t>m2</t>
  </si>
  <si>
    <t>de</t>
  </si>
  <si>
    <t>Wsk</t>
  </si>
  <si>
    <t>k</t>
  </si>
  <si>
    <t>ε</t>
  </si>
  <si>
    <t>k/DN</t>
  </si>
  <si>
    <t>λ</t>
  </si>
  <si>
    <t>Pa/m</t>
  </si>
  <si>
    <t xml:space="preserve"> </t>
  </si>
  <si>
    <t xml:space="preserve"> Δp</t>
  </si>
  <si>
    <t>Re</t>
  </si>
  <si>
    <t>30/Re^0,875</t>
  </si>
  <si>
    <t>Typ potrubí</t>
  </si>
  <si>
    <t>kruhové</t>
  </si>
  <si>
    <t>hranaté</t>
  </si>
  <si>
    <t>1/λ</t>
  </si>
  <si>
    <t>2*log(Re*λ)-0,8</t>
  </si>
  <si>
    <t>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</si>
</sst>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0.000000"/>
    <numFmt numFmtId="166" formatCode="0.0000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rgb="FF333333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2" xfId="0" applyBorder="1" applyAlignment="1">
      <alignment horizontal="center"/>
    </xf>
    <xf numFmtId="0" fontId="2" fillId="0" borderId="0" xfId="0" applyFont="1"/>
    <xf numFmtId="0" fontId="0" fillId="0" borderId="2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166" fontId="0" fillId="0" borderId="14" xfId="0" applyNumberFormat="1" applyBorder="1" applyAlignment="1">
      <alignment horizontal="center"/>
    </xf>
    <xf numFmtId="166" fontId="0" fillId="0" borderId="15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6" fontId="0" fillId="0" borderId="13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</cellXfs>
  <cellStyles count="1">
    <cellStyle name="Normální" xfId="0" builtinId="0"/>
  </cellStyles>
  <dxfs count="22">
    <dxf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theme="1" tint="4.9989318521683403E-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theme="1" tint="4.9989318521683403E-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6" tint="0.59996337778862885"/>
        </patternFill>
      </fill>
    </dxf>
    <dxf>
      <fill>
        <patternFill>
          <bgColor theme="1"/>
        </patternFill>
      </fill>
    </dxf>
    <dxf>
      <fill>
        <patternFill>
          <bgColor theme="6" tint="0.59996337778862885"/>
        </patternFill>
      </fill>
    </dxf>
    <dxf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theme="1" tint="4.9989318521683403E-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2"/>
  <sheetViews>
    <sheetView tabSelected="1" zoomScaleNormal="100" workbookViewId="0">
      <selection activeCell="Z9" sqref="Z9"/>
    </sheetView>
  </sheetViews>
  <sheetFormatPr defaultRowHeight="15" x14ac:dyDescent="0.25"/>
  <cols>
    <col min="1" max="1" width="7.140625" customWidth="1"/>
    <col min="2" max="2" width="7.42578125" customWidth="1"/>
    <col min="3" max="3" width="12.28515625" customWidth="1"/>
    <col min="5" max="5" width="8.7109375" customWidth="1"/>
    <col min="6" max="6" width="8" customWidth="1"/>
    <col min="8" max="8" width="10.42578125" customWidth="1"/>
    <col min="9" max="10" width="10" customWidth="1"/>
    <col min="11" max="11" width="11.85546875" bestFit="1" customWidth="1"/>
    <col min="13" max="13" width="9.42578125" customWidth="1"/>
    <col min="14" max="14" width="8" customWidth="1"/>
    <col min="15" max="15" width="10.5703125" customWidth="1"/>
    <col min="16" max="16" width="11" customWidth="1"/>
    <col min="17" max="17" width="13.7109375" customWidth="1"/>
    <col min="18" max="18" width="4.5703125" customWidth="1"/>
    <col min="19" max="19" width="9.85546875" customWidth="1"/>
    <col min="20" max="21" width="9.5703125" customWidth="1"/>
    <col min="23" max="23" width="16.28515625" bestFit="1" customWidth="1"/>
    <col min="24" max="24" width="12.140625" customWidth="1"/>
    <col min="25" max="25" width="15.7109375" customWidth="1"/>
  </cols>
  <sheetData>
    <row r="1" spans="2:25" x14ac:dyDescent="0.25">
      <c r="B1" t="s">
        <v>21</v>
      </c>
      <c r="C1" t="s">
        <v>21</v>
      </c>
      <c r="H1" t="s">
        <v>21</v>
      </c>
      <c r="U1" t="s">
        <v>21</v>
      </c>
      <c r="W1" t="s">
        <v>21</v>
      </c>
    </row>
    <row r="2" spans="2:25" x14ac:dyDescent="0.25">
      <c r="B2" t="s">
        <v>21</v>
      </c>
      <c r="H2" t="s">
        <v>21</v>
      </c>
      <c r="J2" s="2" t="s">
        <v>21</v>
      </c>
      <c r="U2" t="s">
        <v>21</v>
      </c>
    </row>
    <row r="4" spans="2:25" x14ac:dyDescent="0.25">
      <c r="K4" t="s">
        <v>21</v>
      </c>
    </row>
    <row r="5" spans="2:25" ht="15.75" thickBot="1" x14ac:dyDescent="0.3"/>
    <row r="6" spans="2:25" x14ac:dyDescent="0.25">
      <c r="B6" s="26" t="s">
        <v>0</v>
      </c>
      <c r="C6" s="26" t="s">
        <v>25</v>
      </c>
      <c r="D6" s="22" t="s">
        <v>1</v>
      </c>
      <c r="E6" s="1" t="s">
        <v>1</v>
      </c>
      <c r="F6" s="1" t="s">
        <v>4</v>
      </c>
      <c r="G6" s="30" t="s">
        <v>7</v>
      </c>
      <c r="H6" s="26" t="s">
        <v>9</v>
      </c>
      <c r="I6" s="49" t="s">
        <v>11</v>
      </c>
      <c r="J6" s="50"/>
      <c r="K6" s="1" t="s">
        <v>12</v>
      </c>
      <c r="L6" s="38" t="s">
        <v>14</v>
      </c>
      <c r="M6" s="34" t="s">
        <v>15</v>
      </c>
      <c r="N6" s="3" t="s">
        <v>16</v>
      </c>
      <c r="O6" s="4" t="s">
        <v>17</v>
      </c>
      <c r="P6" s="5" t="s">
        <v>23</v>
      </c>
      <c r="Q6" s="5" t="s">
        <v>24</v>
      </c>
      <c r="R6" s="1"/>
      <c r="S6" s="4" t="s">
        <v>17</v>
      </c>
      <c r="T6" s="4" t="s">
        <v>19</v>
      </c>
      <c r="U6" s="6" t="s">
        <v>22</v>
      </c>
      <c r="W6" s="51" t="s">
        <v>19</v>
      </c>
      <c r="X6" s="53" t="s">
        <v>28</v>
      </c>
      <c r="Y6" s="47" t="s">
        <v>29</v>
      </c>
    </row>
    <row r="7" spans="2:25" ht="15.75" thickBot="1" x14ac:dyDescent="0.3">
      <c r="B7" s="27"/>
      <c r="C7" s="27"/>
      <c r="D7" s="23" t="s">
        <v>2</v>
      </c>
      <c r="E7" s="13" t="s">
        <v>3</v>
      </c>
      <c r="F7" s="13" t="s">
        <v>5</v>
      </c>
      <c r="G7" s="31" t="s">
        <v>8</v>
      </c>
      <c r="H7" s="27" t="s">
        <v>10</v>
      </c>
      <c r="I7" s="12" t="s">
        <v>10</v>
      </c>
      <c r="J7" s="13" t="s">
        <v>10</v>
      </c>
      <c r="K7" s="13" t="s">
        <v>13</v>
      </c>
      <c r="L7" s="14" t="s">
        <v>10</v>
      </c>
      <c r="M7" s="35" t="s">
        <v>6</v>
      </c>
      <c r="N7" s="13"/>
      <c r="O7" s="13" t="s">
        <v>18</v>
      </c>
      <c r="P7" s="13"/>
      <c r="Q7" s="13"/>
      <c r="R7" s="13"/>
      <c r="S7" s="13" t="s">
        <v>18</v>
      </c>
      <c r="T7" s="13"/>
      <c r="U7" s="21" t="s">
        <v>20</v>
      </c>
      <c r="W7" s="52"/>
      <c r="X7" s="54"/>
      <c r="Y7" s="48"/>
    </row>
    <row r="8" spans="2:25" x14ac:dyDescent="0.25">
      <c r="B8" s="28">
        <v>1</v>
      </c>
      <c r="C8" s="26" t="s">
        <v>27</v>
      </c>
      <c r="D8" s="24">
        <v>3600</v>
      </c>
      <c r="E8" s="16">
        <f>D8/3600</f>
        <v>1</v>
      </c>
      <c r="F8" s="16">
        <v>2</v>
      </c>
      <c r="G8" s="32">
        <v>1.18</v>
      </c>
      <c r="H8" s="28">
        <v>500</v>
      </c>
      <c r="I8" s="15">
        <v>500</v>
      </c>
      <c r="J8" s="16">
        <v>500</v>
      </c>
      <c r="K8" s="16">
        <f>IF(C8="hranaté",I8*J8/1000000,"0")</f>
        <v>0.25</v>
      </c>
      <c r="L8" s="20">
        <f>(2*I8*J8)/(I8+J8)</f>
        <v>500</v>
      </c>
      <c r="M8" s="36">
        <f>IF(C8="hranaté",E8/K8,(4*E8)/(PI()*(H8/1000)^2))</f>
        <v>4</v>
      </c>
      <c r="N8" s="17">
        <v>0.15</v>
      </c>
      <c r="O8" s="18">
        <f>IF(C8="hranaté",N8/L8,N8/H8)</f>
        <v>2.9999999999999997E-4</v>
      </c>
      <c r="P8" s="19">
        <f>IF(C8="hranaté",(L8/1000)*M8/(1.33*10^-5),(H8/1000)*M8/(1.33*10^-5))</f>
        <v>150375.93984962403</v>
      </c>
      <c r="Q8" s="16">
        <f>30/P8^0.875</f>
        <v>8.8529944989686562E-4</v>
      </c>
      <c r="R8" s="16" t="str">
        <f>IF(Q8&gt;S8,"&gt;","&lt;")</f>
        <v>&gt;</v>
      </c>
      <c r="S8" s="18">
        <f>O8</f>
        <v>2.9999999999999997E-4</v>
      </c>
      <c r="T8" s="16" t="str">
        <f>IF(R8="&lt;",(1/(1.14-2*LOG10(O8)))^2,"řešitel")</f>
        <v>řešitel</v>
      </c>
      <c r="U8" s="20">
        <f>IF(C8="nic","0",IF(R8="&lt;",IF(C8="hranaté",(T8*F8*G8*M8^2)/(2*L8/1000),(T8*F8*G8*M8^2)/(2*H8/1000)),IF(C8="hranaté",(W8*F8*G8*M8^2)/(2*L8/1000),(W8*F8*G8*M8^2)/(2*H8/1000))))</f>
        <v>0.62493767588241089</v>
      </c>
      <c r="W8" s="43">
        <v>1.6550256246885883E-2</v>
      </c>
      <c r="X8" s="16">
        <f>1/W8^0.5</f>
        <v>7.773160566915208</v>
      </c>
      <c r="Y8" s="20">
        <f>2*LOG10(P8*W8^0.5)-0.8</f>
        <v>7.7731614317198501</v>
      </c>
    </row>
    <row r="9" spans="2:25" x14ac:dyDescent="0.25">
      <c r="B9" s="29">
        <v>2</v>
      </c>
      <c r="C9" s="28" t="s">
        <v>26</v>
      </c>
      <c r="D9" s="25">
        <v>3600</v>
      </c>
      <c r="E9" s="7">
        <f>D9/3600</f>
        <v>1</v>
      </c>
      <c r="F9" s="7">
        <v>2</v>
      </c>
      <c r="G9" s="33">
        <v>1.18</v>
      </c>
      <c r="H9" s="29">
        <v>300</v>
      </c>
      <c r="I9" s="10">
        <v>150</v>
      </c>
      <c r="J9" s="7">
        <v>150</v>
      </c>
      <c r="K9" s="7" t="str">
        <f>IF(C9="hranaté",I9*J9/1000000,"0")</f>
        <v>0</v>
      </c>
      <c r="L9" s="11">
        <f>(2*I9*J9)/(I9+J9)</f>
        <v>150</v>
      </c>
      <c r="M9" s="37">
        <f>IF(C9="hranaté",E9/K9,(4*E9)/(PI()*(H9/1000)^2))</f>
        <v>14.147106052612919</v>
      </c>
      <c r="N9" s="7">
        <v>0.15</v>
      </c>
      <c r="O9" s="8">
        <f>IF(C9="hranaté",N9/L9,N9/H9)</f>
        <v>5.0000000000000001E-4</v>
      </c>
      <c r="P9" s="9">
        <f>IF(C9="hranaté",(L9/1000)*M9/(1.33*10^-5),(H9/1000)*M9/(1.33*10^-5))</f>
        <v>319107.65532209584</v>
      </c>
      <c r="Q9" s="7">
        <f>30/P9^0.875</f>
        <v>4.583277834784964E-4</v>
      </c>
      <c r="R9" s="7" t="str">
        <f>IF(Q9&gt;S9,"&gt;","&lt;")</f>
        <v>&lt;</v>
      </c>
      <c r="S9" s="8">
        <f>O9</f>
        <v>5.0000000000000001E-4</v>
      </c>
      <c r="T9" s="7">
        <f>IF(R9="&lt;",(1/(1.14-2*LOG10(O9)))^2,"řešitel")</f>
        <v>1.6683491158539499E-2</v>
      </c>
      <c r="U9" s="20">
        <f t="shared" ref="U9:U17" si="0">IF(C9="nic","0",IF(R9="&lt;",IF(C9="hranaté",(T9*F9*G9*M9^2)/(2*L9/1000),(T9*F9*G9*M9^2)/(2*H9/1000)),IF(C9="hranaté",(W9*F9*G9*M9^2)/(2*L9/1000),(W9*F9*G9*M9^2)/(2*H9/1000))))</f>
        <v>13.133573427715193</v>
      </c>
      <c r="W9" s="43">
        <v>1.4297553584240466E-2</v>
      </c>
      <c r="X9" s="7">
        <f>1/W9^0.5</f>
        <v>8.3631355050228304</v>
      </c>
      <c r="Y9" s="11">
        <f>2*LOG10(P9*W9^0.5)-0.8</f>
        <v>8.3631361787608043</v>
      </c>
    </row>
    <row r="10" spans="2:25" x14ac:dyDescent="0.25">
      <c r="B10" s="29">
        <v>3</v>
      </c>
      <c r="C10" s="28" t="s">
        <v>26</v>
      </c>
      <c r="D10" s="25">
        <v>3600</v>
      </c>
      <c r="E10" s="7">
        <f t="shared" ref="E10:E17" si="1">D10/3600</f>
        <v>1</v>
      </c>
      <c r="F10" s="7">
        <v>2</v>
      </c>
      <c r="G10" s="33">
        <v>1.18</v>
      </c>
      <c r="H10" s="29">
        <v>500</v>
      </c>
      <c r="I10" s="10">
        <v>500</v>
      </c>
      <c r="J10" s="7">
        <v>500</v>
      </c>
      <c r="K10" s="7" t="str">
        <f t="shared" ref="K10:K16" si="2">IF(C10="hranaté",I10*J10/1000000,"0")</f>
        <v>0</v>
      </c>
      <c r="L10" s="11">
        <f t="shared" ref="L10:L17" si="3">(2*I10*J10)/(I10+J10)</f>
        <v>500</v>
      </c>
      <c r="M10" s="37">
        <f t="shared" ref="M10:M17" si="4">IF(C10="hranaté",E10/K10,(4*E10)/(PI()*(H10/1000)^2))</f>
        <v>5.0929581789406511</v>
      </c>
      <c r="N10" s="7">
        <v>0.15</v>
      </c>
      <c r="O10" s="8">
        <f t="shared" ref="O10:O17" si="5">IF(C10="hranaté",N10/L10,N10/H10)</f>
        <v>2.9999999999999997E-4</v>
      </c>
      <c r="P10" s="9">
        <f t="shared" ref="P10:P17" si="6">IF(C10="hranaté",(L10/1000)*M10/(1.33*10^-5),(H10/1000)*M10/(1.33*10^-5))</f>
        <v>191464.59319325755</v>
      </c>
      <c r="Q10" s="7">
        <f t="shared" ref="Q10:Q17" si="7">30/P10^0.875</f>
        <v>7.1662811170125835E-4</v>
      </c>
      <c r="R10" s="7" t="str">
        <f t="shared" ref="R10:R17" si="8">IF(Q10&gt;S10,"&gt;","&lt;")</f>
        <v>&gt;</v>
      </c>
      <c r="S10" s="8">
        <f t="shared" ref="S10:S17" si="9">O10</f>
        <v>2.9999999999999997E-4</v>
      </c>
      <c r="T10" s="7" t="str">
        <f t="shared" ref="T10:T17" si="10">IF(R10="&lt;",(1/(1.14-2*LOG10(O10)))^2,"řešitel")</f>
        <v>řešitel</v>
      </c>
      <c r="U10" s="20">
        <f t="shared" si="0"/>
        <v>0.96559468244994484</v>
      </c>
      <c r="W10" s="43">
        <v>1.5774029276311666E-2</v>
      </c>
      <c r="X10" s="7">
        <f t="shared" ref="X10:X17" si="11">1/W10^0.5</f>
        <v>7.9621192671409631</v>
      </c>
      <c r="Y10" s="11">
        <f t="shared" ref="Y10:Y17" si="12">2*LOG10(P10*W10^0.5)-0.8</f>
        <v>7.9621195891948675</v>
      </c>
    </row>
    <row r="11" spans="2:25" x14ac:dyDescent="0.25">
      <c r="B11" s="29">
        <v>4</v>
      </c>
      <c r="C11" s="28" t="s">
        <v>27</v>
      </c>
      <c r="D11" s="25">
        <v>3600</v>
      </c>
      <c r="E11" s="7">
        <f t="shared" si="1"/>
        <v>1</v>
      </c>
      <c r="F11" s="7">
        <v>2</v>
      </c>
      <c r="G11" s="33">
        <v>1.18</v>
      </c>
      <c r="H11" s="29"/>
      <c r="I11" s="10">
        <v>500</v>
      </c>
      <c r="J11" s="7">
        <v>500</v>
      </c>
      <c r="K11" s="7">
        <f t="shared" si="2"/>
        <v>0.25</v>
      </c>
      <c r="L11" s="11">
        <f t="shared" si="3"/>
        <v>500</v>
      </c>
      <c r="M11" s="37">
        <f t="shared" si="4"/>
        <v>4</v>
      </c>
      <c r="N11" s="7">
        <v>0.15</v>
      </c>
      <c r="O11" s="8">
        <f t="shared" si="5"/>
        <v>2.9999999999999997E-4</v>
      </c>
      <c r="P11" s="9">
        <f t="shared" si="6"/>
        <v>150375.93984962403</v>
      </c>
      <c r="Q11" s="7">
        <f t="shared" si="7"/>
        <v>8.8529944989686562E-4</v>
      </c>
      <c r="R11" s="7" t="str">
        <f t="shared" si="8"/>
        <v>&gt;</v>
      </c>
      <c r="S11" s="8">
        <f t="shared" si="9"/>
        <v>2.9999999999999997E-4</v>
      </c>
      <c r="T11" s="7" t="str">
        <f t="shared" si="10"/>
        <v>řešitel</v>
      </c>
      <c r="U11" s="20">
        <f t="shared" si="0"/>
        <v>3.7760000000000002E-2</v>
      </c>
      <c r="W11" s="43">
        <v>1E-3</v>
      </c>
      <c r="X11" s="7">
        <f t="shared" si="11"/>
        <v>31.622776601683796</v>
      </c>
      <c r="Y11" s="11">
        <f t="shared" si="12"/>
        <v>6.5543567093937911</v>
      </c>
    </row>
    <row r="12" spans="2:25" x14ac:dyDescent="0.25">
      <c r="B12" s="29">
        <v>5</v>
      </c>
      <c r="C12" s="28" t="s">
        <v>27</v>
      </c>
      <c r="D12" s="25">
        <v>2000</v>
      </c>
      <c r="E12" s="7">
        <f t="shared" si="1"/>
        <v>0.55555555555555558</v>
      </c>
      <c r="F12" s="7">
        <v>3</v>
      </c>
      <c r="G12" s="33">
        <v>1.18</v>
      </c>
      <c r="H12" s="29">
        <v>0</v>
      </c>
      <c r="I12" s="10">
        <v>300</v>
      </c>
      <c r="J12" s="7">
        <v>300</v>
      </c>
      <c r="K12" s="7">
        <f t="shared" si="2"/>
        <v>0.09</v>
      </c>
      <c r="L12" s="11">
        <f t="shared" si="3"/>
        <v>300</v>
      </c>
      <c r="M12" s="37">
        <f t="shared" si="4"/>
        <v>6.1728395061728403</v>
      </c>
      <c r="N12" s="7">
        <v>0.15</v>
      </c>
      <c r="O12" s="8">
        <f t="shared" si="5"/>
        <v>5.0000000000000001E-4</v>
      </c>
      <c r="P12" s="9">
        <f t="shared" si="6"/>
        <v>139236.98134224451</v>
      </c>
      <c r="Q12" s="7">
        <f t="shared" si="7"/>
        <v>9.4696947588830812E-4</v>
      </c>
      <c r="R12" s="7" t="str">
        <f t="shared" si="8"/>
        <v>&gt;</v>
      </c>
      <c r="S12" s="8">
        <f t="shared" si="9"/>
        <v>5.0000000000000001E-4</v>
      </c>
      <c r="T12" s="7" t="str">
        <f t="shared" si="10"/>
        <v>řešitel</v>
      </c>
      <c r="U12" s="20">
        <f t="shared" si="0"/>
        <v>0.22481329065691208</v>
      </c>
      <c r="W12" s="43">
        <v>1E-3</v>
      </c>
      <c r="X12" s="7">
        <f t="shared" si="11"/>
        <v>31.622776601683796</v>
      </c>
      <c r="Y12" s="11">
        <f t="shared" si="12"/>
        <v>6.4875091984198914</v>
      </c>
    </row>
    <row r="13" spans="2:25" x14ac:dyDescent="0.25">
      <c r="B13" s="29">
        <v>6</v>
      </c>
      <c r="C13" s="28" t="s">
        <v>30</v>
      </c>
      <c r="D13" s="25">
        <v>0</v>
      </c>
      <c r="E13" s="7">
        <f t="shared" si="1"/>
        <v>0</v>
      </c>
      <c r="F13" s="7">
        <v>1</v>
      </c>
      <c r="G13" s="33">
        <v>1.18</v>
      </c>
      <c r="H13" s="29">
        <v>0</v>
      </c>
      <c r="I13" s="10">
        <v>0</v>
      </c>
      <c r="J13" s="7">
        <v>0</v>
      </c>
      <c r="K13" s="7" t="str">
        <f t="shared" si="2"/>
        <v>0</v>
      </c>
      <c r="L13" s="11" t="e">
        <f t="shared" si="3"/>
        <v>#DIV/0!</v>
      </c>
      <c r="M13" s="37" t="e">
        <f t="shared" si="4"/>
        <v>#DIV/0!</v>
      </c>
      <c r="N13" s="7">
        <v>0.15</v>
      </c>
      <c r="O13" s="8" t="e">
        <f t="shared" si="5"/>
        <v>#DIV/0!</v>
      </c>
      <c r="P13" s="9" t="e">
        <f t="shared" si="6"/>
        <v>#DIV/0!</v>
      </c>
      <c r="Q13" s="7" t="e">
        <f t="shared" si="7"/>
        <v>#DIV/0!</v>
      </c>
      <c r="R13" s="7" t="e">
        <f t="shared" si="8"/>
        <v>#DIV/0!</v>
      </c>
      <c r="S13" s="8" t="e">
        <f t="shared" si="9"/>
        <v>#DIV/0!</v>
      </c>
      <c r="T13" s="7" t="e">
        <f t="shared" si="10"/>
        <v>#DIV/0!</v>
      </c>
      <c r="U13" s="20" t="str">
        <f t="shared" si="0"/>
        <v>0</v>
      </c>
      <c r="W13" s="43">
        <v>1E-3</v>
      </c>
      <c r="X13" s="7">
        <f t="shared" si="11"/>
        <v>31.622776601683796</v>
      </c>
      <c r="Y13" s="11" t="e">
        <f t="shared" si="12"/>
        <v>#DIV/0!</v>
      </c>
    </row>
    <row r="14" spans="2:25" x14ac:dyDescent="0.25">
      <c r="B14" s="29">
        <v>7</v>
      </c>
      <c r="C14" s="28" t="s">
        <v>30</v>
      </c>
      <c r="D14" s="25">
        <v>0</v>
      </c>
      <c r="E14" s="7">
        <f t="shared" si="1"/>
        <v>0</v>
      </c>
      <c r="F14" s="7">
        <v>2</v>
      </c>
      <c r="G14" s="33">
        <v>1.18</v>
      </c>
      <c r="H14" s="29">
        <v>0</v>
      </c>
      <c r="I14" s="10">
        <v>0</v>
      </c>
      <c r="J14" s="7">
        <v>0</v>
      </c>
      <c r="K14" s="7" t="str">
        <f t="shared" si="2"/>
        <v>0</v>
      </c>
      <c r="L14" s="11" t="e">
        <f t="shared" si="3"/>
        <v>#DIV/0!</v>
      </c>
      <c r="M14" s="37" t="e">
        <f t="shared" si="4"/>
        <v>#DIV/0!</v>
      </c>
      <c r="N14" s="7">
        <v>0.15</v>
      </c>
      <c r="O14" s="8" t="e">
        <f t="shared" si="5"/>
        <v>#DIV/0!</v>
      </c>
      <c r="P14" s="9" t="e">
        <f t="shared" si="6"/>
        <v>#DIV/0!</v>
      </c>
      <c r="Q14" s="7" t="e">
        <f t="shared" si="7"/>
        <v>#DIV/0!</v>
      </c>
      <c r="R14" s="7" t="e">
        <f t="shared" si="8"/>
        <v>#DIV/0!</v>
      </c>
      <c r="S14" s="8" t="e">
        <f t="shared" si="9"/>
        <v>#DIV/0!</v>
      </c>
      <c r="T14" s="7" t="e">
        <f t="shared" si="10"/>
        <v>#DIV/0!</v>
      </c>
      <c r="U14" s="20" t="str">
        <f t="shared" si="0"/>
        <v>0</v>
      </c>
      <c r="W14" s="43">
        <v>1E-3</v>
      </c>
      <c r="X14" s="7">
        <f t="shared" si="11"/>
        <v>31.622776601683796</v>
      </c>
      <c r="Y14" s="11" t="e">
        <f t="shared" si="12"/>
        <v>#DIV/0!</v>
      </c>
    </row>
    <row r="15" spans="2:25" x14ac:dyDescent="0.25">
      <c r="B15" s="29">
        <v>8</v>
      </c>
      <c r="C15" s="28" t="s">
        <v>30</v>
      </c>
      <c r="D15" s="25">
        <v>0</v>
      </c>
      <c r="E15" s="7">
        <f t="shared" si="1"/>
        <v>0</v>
      </c>
      <c r="F15" s="7">
        <v>2</v>
      </c>
      <c r="G15" s="33">
        <v>1.18</v>
      </c>
      <c r="H15" s="29">
        <v>0</v>
      </c>
      <c r="I15" s="10">
        <v>0</v>
      </c>
      <c r="J15" s="7">
        <v>0</v>
      </c>
      <c r="K15" s="7" t="str">
        <f t="shared" si="2"/>
        <v>0</v>
      </c>
      <c r="L15" s="11" t="e">
        <f t="shared" si="3"/>
        <v>#DIV/0!</v>
      </c>
      <c r="M15" s="37" t="e">
        <f t="shared" si="4"/>
        <v>#DIV/0!</v>
      </c>
      <c r="N15" s="7">
        <v>0.15</v>
      </c>
      <c r="O15" s="8" t="e">
        <f t="shared" si="5"/>
        <v>#DIV/0!</v>
      </c>
      <c r="P15" s="9" t="e">
        <f t="shared" si="6"/>
        <v>#DIV/0!</v>
      </c>
      <c r="Q15" s="7" t="e">
        <f t="shared" si="7"/>
        <v>#DIV/0!</v>
      </c>
      <c r="R15" s="7" t="e">
        <f t="shared" si="8"/>
        <v>#DIV/0!</v>
      </c>
      <c r="S15" s="8" t="e">
        <f t="shared" si="9"/>
        <v>#DIV/0!</v>
      </c>
      <c r="T15" s="7" t="e">
        <f t="shared" si="10"/>
        <v>#DIV/0!</v>
      </c>
      <c r="U15" s="20" t="str">
        <f t="shared" si="0"/>
        <v>0</v>
      </c>
      <c r="W15" s="43">
        <v>1E-3</v>
      </c>
      <c r="X15" s="7">
        <f t="shared" si="11"/>
        <v>31.622776601683796</v>
      </c>
      <c r="Y15" s="11" t="e">
        <f t="shared" si="12"/>
        <v>#DIV/0!</v>
      </c>
    </row>
    <row r="16" spans="2:25" x14ac:dyDescent="0.25">
      <c r="B16" s="29">
        <v>9</v>
      </c>
      <c r="C16" s="28" t="s">
        <v>30</v>
      </c>
      <c r="D16" s="25">
        <v>0</v>
      </c>
      <c r="E16" s="7">
        <f t="shared" si="1"/>
        <v>0</v>
      </c>
      <c r="F16" s="7">
        <v>2</v>
      </c>
      <c r="G16" s="33">
        <v>1.18</v>
      </c>
      <c r="H16" s="29">
        <v>0</v>
      </c>
      <c r="I16" s="10">
        <v>0</v>
      </c>
      <c r="J16" s="7">
        <v>0</v>
      </c>
      <c r="K16" s="7" t="str">
        <f t="shared" si="2"/>
        <v>0</v>
      </c>
      <c r="L16" s="11" t="e">
        <f t="shared" si="3"/>
        <v>#DIV/0!</v>
      </c>
      <c r="M16" s="37" t="e">
        <f t="shared" si="4"/>
        <v>#DIV/0!</v>
      </c>
      <c r="N16" s="7">
        <v>0.15</v>
      </c>
      <c r="O16" s="8" t="e">
        <f t="shared" si="5"/>
        <v>#DIV/0!</v>
      </c>
      <c r="P16" s="9" t="e">
        <f t="shared" si="6"/>
        <v>#DIV/0!</v>
      </c>
      <c r="Q16" s="7" t="e">
        <f t="shared" si="7"/>
        <v>#DIV/0!</v>
      </c>
      <c r="R16" s="7" t="e">
        <f t="shared" si="8"/>
        <v>#DIV/0!</v>
      </c>
      <c r="S16" s="8" t="e">
        <f t="shared" si="9"/>
        <v>#DIV/0!</v>
      </c>
      <c r="T16" s="7" t="e">
        <f t="shared" si="10"/>
        <v>#DIV/0!</v>
      </c>
      <c r="U16" s="20" t="str">
        <f t="shared" si="0"/>
        <v>0</v>
      </c>
      <c r="W16" s="44">
        <v>1E-3</v>
      </c>
      <c r="X16" s="7">
        <f t="shared" si="11"/>
        <v>31.622776601683796</v>
      </c>
      <c r="Y16" s="11" t="e">
        <f>2*LOG10(P16*W16^0.5)-0.8</f>
        <v>#DIV/0!</v>
      </c>
    </row>
    <row r="17" spans="2:25" ht="15.75" thickBot="1" x14ac:dyDescent="0.3">
      <c r="B17" s="27">
        <v>10</v>
      </c>
      <c r="C17" s="46" t="s">
        <v>30</v>
      </c>
      <c r="D17" s="23">
        <v>0</v>
      </c>
      <c r="E17" s="13">
        <f t="shared" si="1"/>
        <v>0</v>
      </c>
      <c r="F17" s="13">
        <v>2</v>
      </c>
      <c r="G17" s="31">
        <v>1.18</v>
      </c>
      <c r="H17" s="27">
        <v>0</v>
      </c>
      <c r="I17" s="12">
        <v>0</v>
      </c>
      <c r="J17" s="13">
        <v>0</v>
      </c>
      <c r="K17" s="13" t="str">
        <f>IF(C17="hranaté",I17*J17/1000000,"0")</f>
        <v>0</v>
      </c>
      <c r="L17" s="14" t="e">
        <f t="shared" si="3"/>
        <v>#DIV/0!</v>
      </c>
      <c r="M17" s="39" t="e">
        <f t="shared" si="4"/>
        <v>#DIV/0!</v>
      </c>
      <c r="N17" s="13">
        <v>0.15</v>
      </c>
      <c r="O17" s="40" t="e">
        <f t="shared" si="5"/>
        <v>#DIV/0!</v>
      </c>
      <c r="P17" s="41" t="e">
        <f t="shared" si="6"/>
        <v>#DIV/0!</v>
      </c>
      <c r="Q17" s="13" t="e">
        <f t="shared" si="7"/>
        <v>#DIV/0!</v>
      </c>
      <c r="R17" s="13" t="e">
        <f t="shared" si="8"/>
        <v>#DIV/0!</v>
      </c>
      <c r="S17" s="40" t="e">
        <f t="shared" si="9"/>
        <v>#DIV/0!</v>
      </c>
      <c r="T17" s="13" t="e">
        <f t="shared" si="10"/>
        <v>#DIV/0!</v>
      </c>
      <c r="U17" s="20" t="str">
        <f t="shared" si="0"/>
        <v>0</v>
      </c>
      <c r="W17" s="45">
        <v>1E-3</v>
      </c>
      <c r="X17" s="13">
        <f t="shared" si="11"/>
        <v>31.622776601683796</v>
      </c>
      <c r="Y17" s="14" t="e">
        <f t="shared" si="12"/>
        <v>#DIV/0!</v>
      </c>
    </row>
    <row r="19" spans="2:25" x14ac:dyDescent="0.25">
      <c r="U19" s="42">
        <f>SUM(U8:U17)</f>
        <v>14.986679076704462</v>
      </c>
    </row>
    <row r="21" spans="2:25" x14ac:dyDescent="0.25">
      <c r="H21" t="s">
        <v>21</v>
      </c>
    </row>
    <row r="22" spans="2:25" x14ac:dyDescent="0.25">
      <c r="F22" t="s">
        <v>21</v>
      </c>
      <c r="H22" t="s">
        <v>21</v>
      </c>
    </row>
  </sheetData>
  <mergeCells count="4">
    <mergeCell ref="Y6:Y7"/>
    <mergeCell ref="I6:J6"/>
    <mergeCell ref="W6:W7"/>
    <mergeCell ref="X6:X7"/>
  </mergeCells>
  <conditionalFormatting sqref="H8">
    <cfRule type="expression" dxfId="21" priority="31">
      <formula>ISNUMBER(SEARCH("hranaté",C8))=TRUE</formula>
    </cfRule>
    <cfRule type="expression" dxfId="20" priority="32">
      <formula>ISNUMBER(SEARCH("kruhové",C8))=TRUE</formula>
    </cfRule>
  </conditionalFormatting>
  <conditionalFormatting sqref="I8">
    <cfRule type="expression" dxfId="19" priority="29">
      <formula>ISNUMBER(SEARCH("hranaté",C8))=TRUE</formula>
    </cfRule>
    <cfRule type="expression" dxfId="18" priority="30">
      <formula>ISNUMBER(SEARCH("kruhové",C8))=TRUE</formula>
    </cfRule>
  </conditionalFormatting>
  <conditionalFormatting sqref="J8">
    <cfRule type="expression" dxfId="17" priority="27">
      <formula>ISNUMBER(SEARCH("hranaté",C8))=TRUE</formula>
    </cfRule>
    <cfRule type="expression" dxfId="16" priority="28">
      <formula>ISNUMBER(SEARCH("kruhové",C8))=TRUE</formula>
    </cfRule>
  </conditionalFormatting>
  <conditionalFormatting sqref="K8:K17">
    <cfRule type="expression" dxfId="15" priority="25">
      <formula>ISNUMBER(SEARCH("hranaté",C8))=TRUE</formula>
    </cfRule>
    <cfRule type="expression" dxfId="14" priority="26">
      <formula>ISNUMBER(SEARCH("kruhové",C8))=TRUE</formula>
    </cfRule>
  </conditionalFormatting>
  <conditionalFormatting sqref="L8:L17">
    <cfRule type="expression" dxfId="13" priority="23">
      <formula>ISNUMBER(SEARCH("hranaté",C8))=TRUE</formula>
    </cfRule>
    <cfRule type="expression" dxfId="12" priority="24">
      <formula>ISNUMBER(SEARCH("kruhové",C8))=TRUE</formula>
    </cfRule>
  </conditionalFormatting>
  <conditionalFormatting sqref="H9">
    <cfRule type="expression" dxfId="11" priority="21">
      <formula>ISNUMBER(SEARCH("hranaté",C9))=TRUE</formula>
    </cfRule>
    <cfRule type="expression" dxfId="10" priority="22">
      <formula>ISNUMBER(SEARCH("kruhové",C9))=TRUE</formula>
    </cfRule>
  </conditionalFormatting>
  <conditionalFormatting sqref="I9">
    <cfRule type="expression" dxfId="9" priority="19">
      <formula>ISNUMBER(SEARCH("hranaté",C9))=TRUE</formula>
    </cfRule>
    <cfRule type="expression" dxfId="8" priority="20">
      <formula>ISNUMBER(SEARCH("kruhové",C9))=TRUE</formula>
    </cfRule>
  </conditionalFormatting>
  <conditionalFormatting sqref="J9">
    <cfRule type="expression" dxfId="7" priority="17">
      <formula>ISNUMBER(SEARCH("hranaté",C9))=TRUE</formula>
    </cfRule>
    <cfRule type="expression" dxfId="6" priority="18">
      <formula>ISNUMBER(SEARCH("kruhové",C9))=TRUE</formula>
    </cfRule>
  </conditionalFormatting>
  <conditionalFormatting sqref="H10:H17">
    <cfRule type="expression" dxfId="5" priority="9">
      <formula>ISNUMBER(SEARCH("hranaté",C10))=TRUE</formula>
    </cfRule>
    <cfRule type="expression" dxfId="4" priority="10">
      <formula>ISNUMBER(SEARCH("kruhové",C10))=TRUE</formula>
    </cfRule>
  </conditionalFormatting>
  <conditionalFormatting sqref="I10:I17">
    <cfRule type="expression" dxfId="3" priority="7">
      <formula>ISNUMBER(SEARCH("hranaté",C10))=TRUE</formula>
    </cfRule>
    <cfRule type="expression" dxfId="2" priority="8">
      <formula>ISNUMBER(SEARCH("kruhové",C10))=TRUE</formula>
    </cfRule>
  </conditionalFormatting>
  <conditionalFormatting sqref="J10:J17">
    <cfRule type="expression" dxfId="1" priority="5">
      <formula>ISNUMBER(SEARCH("hranaté",C10))=TRUE</formula>
    </cfRule>
    <cfRule type="expression" dxfId="0" priority="6">
      <formula>ISNUMBER(SEARCH("kruhové",C10))=TRUE</formula>
    </cfRule>
  </conditionalFormatting>
  <dataValidations count="1">
    <dataValidation type="list" allowBlank="1" showInputMessage="1" showErrorMessage="1" sqref="C8:C17">
      <formula1>typ_potrubi_2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"/>
  <sheetViews>
    <sheetView zoomScale="160" zoomScaleNormal="160" workbookViewId="0">
      <selection activeCell="B9" sqref="B8:B9"/>
    </sheetView>
  </sheetViews>
  <sheetFormatPr defaultRowHeight="15" x14ac:dyDescent="0.25"/>
  <sheetData>
    <row r="2" spans="2:2" x14ac:dyDescent="0.25">
      <c r="B2" t="s">
        <v>30</v>
      </c>
    </row>
    <row r="3" spans="2:2" x14ac:dyDescent="0.25">
      <c r="B3" t="s">
        <v>26</v>
      </c>
    </row>
    <row r="4" spans="2:2" x14ac:dyDescent="0.25">
      <c r="B4" t="s">
        <v>27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List1</vt:lpstr>
      <vt:lpstr>List2</vt:lpstr>
      <vt:lpstr>List3</vt:lpstr>
      <vt:lpstr>heja</vt:lpstr>
      <vt:lpstr>typ_potrubi</vt:lpstr>
      <vt:lpstr>typ_potrubi_2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Student</cp:lastModifiedBy>
  <dcterms:created xsi:type="dcterms:W3CDTF">2015-03-12T11:12:58Z</dcterms:created>
  <dcterms:modified xsi:type="dcterms:W3CDTF">2015-03-26T08:43:00Z</dcterms:modified>
</cp:coreProperties>
</file>